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gramm\Downloads\AFG\"/>
    </mc:Choice>
  </mc:AlternateContent>
  <xr:revisionPtr revIDLastSave="0" documentId="13_ncr:1_{3EB12969-F96A-480F-B4AD-0E5BEC433DAE}" xr6:coauthVersionLast="45" xr6:coauthVersionMax="45" xr10:uidLastSave="{00000000-0000-0000-0000-000000000000}"/>
  <bookViews>
    <workbookView xWindow="-120" yWindow="-120" windowWidth="20730" windowHeight="11160" xr2:uid="{00000000-000D-0000-FFFF-FFFF00000000}"/>
  </bookViews>
  <sheets>
    <sheet name="Budget" sheetId="2" r:id="rId1"/>
    <sheet name="Notes" sheetId="1" r:id="rId2"/>
  </sheets>
  <definedNames>
    <definedName name="_xlnm.Print_Area" localSheetId="0">Budget!$A$1:$G$44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8" i="2" l="1"/>
  <c r="E28" i="2"/>
  <c r="C28" i="2"/>
  <c r="G27" i="2"/>
  <c r="E27" i="2"/>
  <c r="D27" i="2"/>
  <c r="C27" i="2"/>
  <c r="G25" i="2"/>
  <c r="E25" i="2"/>
  <c r="D25" i="2"/>
  <c r="C25" i="2"/>
  <c r="G24" i="2"/>
  <c r="E24" i="2"/>
  <c r="D24" i="2"/>
  <c r="C24" i="2"/>
  <c r="G23" i="2"/>
  <c r="E23" i="2"/>
  <c r="D23" i="2"/>
  <c r="C23" i="2"/>
  <c r="G22" i="2"/>
  <c r="E22" i="2"/>
  <c r="D22" i="2"/>
  <c r="C22" i="2"/>
  <c r="G21" i="2"/>
  <c r="E21" i="2"/>
  <c r="C21" i="2"/>
  <c r="G20" i="2"/>
  <c r="E20" i="2"/>
  <c r="D20" i="2"/>
  <c r="C20" i="2"/>
  <c r="G19" i="2"/>
  <c r="E19" i="2"/>
  <c r="D19" i="2"/>
  <c r="C19" i="2"/>
  <c r="G18" i="2"/>
  <c r="E18" i="2"/>
  <c r="D18" i="2"/>
  <c r="C18" i="2"/>
  <c r="G17" i="2"/>
  <c r="E17" i="2"/>
  <c r="D17" i="2"/>
  <c r="C17" i="2"/>
  <c r="G16" i="2"/>
  <c r="E16" i="2"/>
  <c r="D16" i="2"/>
  <c r="C16" i="2"/>
  <c r="G15" i="2"/>
  <c r="E15" i="2"/>
  <c r="D15" i="2"/>
  <c r="C15" i="2"/>
  <c r="G14" i="2"/>
  <c r="F41" i="2"/>
  <c r="E14" i="2"/>
  <c r="D14" i="2"/>
  <c r="D41" i="2" s="1"/>
  <c r="C14" i="2"/>
  <c r="G11" i="2"/>
  <c r="E11" i="2"/>
  <c r="D11" i="2"/>
  <c r="C11" i="2"/>
  <c r="F11" i="2"/>
  <c r="D42" i="2" l="1"/>
  <c r="E41" i="2"/>
  <c r="E42" i="2" s="1"/>
  <c r="C41" i="2"/>
  <c r="C42" i="2" s="1"/>
  <c r="G41" i="2"/>
  <c r="G42" i="2" s="1"/>
  <c r="F42" i="2"/>
</calcChain>
</file>

<file path=xl/sharedStrings.xml><?xml version="1.0" encoding="utf-8"?>
<sst xmlns="http://schemas.openxmlformats.org/spreadsheetml/2006/main" count="70" uniqueCount="62">
  <si>
    <t>Refunds</t>
  </si>
  <si>
    <t>This is amounts spent in the prior budget refunded to the Area in the current budget</t>
  </si>
  <si>
    <t>In-Kind Donations</t>
  </si>
  <si>
    <t>This is the amount a member spends on a budgeted item but for which the member does not seek reimbursement. The expense is recorded in the appropriate budget line.</t>
  </si>
  <si>
    <t>Area Delegate</t>
  </si>
  <si>
    <t>Round-Up Event Costs</t>
  </si>
  <si>
    <t>These are the actual costs involved in attending the Round-up: hotel, food, travel and some literature for public outreach.</t>
  </si>
  <si>
    <t>One Day Assembly</t>
  </si>
  <si>
    <t>Maine policy recognizes that some one-day assemblies are far enough away from some assembly members that an overnight stay is essential and warranted. Those members can apply for reimbursement from this line account should that be the case. (i.e. Spring Assembly in the Bangor area is over three hours' drive for those coming from Kittery and York)</t>
  </si>
  <si>
    <t>INCOME</t>
  </si>
  <si>
    <t>BUDGET</t>
  </si>
  <si>
    <t>ACTUAL</t>
  </si>
  <si>
    <t>PROPOSED</t>
  </si>
  <si>
    <t>AWSC DONATIONS</t>
  </si>
  <si>
    <t>PAYPAL</t>
  </si>
  <si>
    <t>IN KIND DONATIONS</t>
  </si>
  <si>
    <t>MEMBER DONATION</t>
  </si>
  <si>
    <t>GROUP AND DISTRICT</t>
  </si>
  <si>
    <t>ASSEMBLY DONATIONS</t>
  </si>
  <si>
    <t>REFUNDS/OUTSTANDING LOAN</t>
  </si>
  <si>
    <t>AFG CONVENTION</t>
  </si>
  <si>
    <t>TOTAL INCOME</t>
  </si>
  <si>
    <t>EXPENSES</t>
  </si>
  <si>
    <t>AREA DELEGATE</t>
  </si>
  <si>
    <t>AREA CHAIR</t>
  </si>
  <si>
    <t>AREA TREASURER</t>
  </si>
  <si>
    <t>ALATEEN COORD</t>
  </si>
  <si>
    <t>ARCHIVES COORD</t>
  </si>
  <si>
    <t>INSTITUTIONS COORD</t>
  </si>
  <si>
    <t>LITERATURE COORD</t>
  </si>
  <si>
    <t>ROUND-UP COORD</t>
  </si>
  <si>
    <t>AIS</t>
  </si>
  <si>
    <t>AIS - PHONE</t>
  </si>
  <si>
    <t>GROUP  RECORDS</t>
  </si>
  <si>
    <t>Technology(website/Zoom)</t>
  </si>
  <si>
    <t>PAST DELEGATE/ASSEMBLIES</t>
  </si>
  <si>
    <t>PAST DELEGATE / NERD</t>
  </si>
  <si>
    <t>BANK/ PAYPAL CHARGES</t>
  </si>
  <si>
    <t>ONE DAY ASSEMBLY</t>
  </si>
  <si>
    <t>OUR FAIR SHARE</t>
  </si>
  <si>
    <t>Room Rental</t>
  </si>
  <si>
    <t>ACTION GROUPS</t>
  </si>
  <si>
    <t>ROUND-UP EVENT COSTS</t>
  </si>
  <si>
    <t>WSO ANNUAL DONATION</t>
  </si>
  <si>
    <t>TOTAL EXPENSES</t>
  </si>
  <si>
    <t>Excess/(Deficit)</t>
  </si>
  <si>
    <t>Most service positions include an amount for attendance at assembly (food, hotel) plus an amount for adminstrative costs, travel to assemblies and other Area meetings. The Area Delegate budget includes that amount plus an amount to cover additional expenses at Conference and the cost of attending the Northeast Regional Delegates (NERD) meeting each spring. In the Delegate's first year, the budget also includes an amount for the outgoing Delegate to attend NERD with the incoming Delegate.</t>
  </si>
  <si>
    <t>Our Fair Share</t>
  </si>
  <si>
    <t>The equalized expense for the Delegate to attend the World Service Conference in April.  This expense is calculated by World Service so each area pays an equal amount.  (See Service Manual, pg 165 for more detailed information)</t>
  </si>
  <si>
    <t>These funds are used to pay the rent for rooms for the AWSC meeting in February, September and November, Spring Assembly, Delegates Report Assembly and downpayments for Fall Assembly locations.</t>
  </si>
  <si>
    <t>Convention infusion loan</t>
  </si>
  <si>
    <t xml:space="preserve">AREA AAPP  </t>
  </si>
  <si>
    <t>AREA ALT. DELEGATE *</t>
  </si>
  <si>
    <t>AREA SECRETARY *</t>
  </si>
  <si>
    <t>PUBLIC OUTREACH COORD *</t>
  </si>
  <si>
    <t>MEMBERSHIP OUTREACH *</t>
  </si>
  <si>
    <t>*</t>
  </si>
  <si>
    <t>Unfilled positions</t>
  </si>
  <si>
    <t xml:space="preserve">Ample Reserve </t>
  </si>
  <si>
    <t>Ample Reserve</t>
  </si>
  <si>
    <t>Total cash</t>
  </si>
  <si>
    <t>This line was added to the budget in 2018.  A thought force was created in 2019 to "develop a process to determine how an 'ample reserve' is calculated. Be prepared to demonstrate how this process might be applied to the Maine Area.  Develop thoughtful discussion points to enable the Area  members to decide whether such a number, described as an ample reserve is desireable or necessary.  The thought force should presented its findings at the Fall 2020 Assembly.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</si>
</sst>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1"/>
      <name val="Calibri"/>
      <family val="2"/>
    </font>
    <font>
      <b/>
      <sz val="11"/>
      <color rgb="FF000000"/>
      <name val="Calibri"/>
      <family val="2"/>
    </font>
    <font>
      <sz val="12"/>
      <color rgb="FF000000"/>
      <name val="Calibri"/>
      <family val="2"/>
    </font>
    <font>
      <sz val="11"/>
      <name val="Calibri"/>
      <family val="2"/>
      <scheme val="minor"/>
    </font>
    <font>
      <u val="singleAccounting"/>
      <sz val="11"/>
      <color theme="1"/>
      <name val="Calibri"/>
      <family val="2"/>
      <scheme val="minor"/>
    </font>
    <font>
      <b/>
      <sz val="11"/>
      <color theme="0" tint="-4.9989318521683403E-2"/>
      <name val="Calibri"/>
      <family val="2"/>
    </font>
    <font>
      <b/>
      <sz val="11"/>
      <color theme="0"/>
      <name val="Calibri"/>
      <family val="2"/>
    </font>
    <font>
      <sz val="11"/>
      <color theme="0"/>
      <name val="Calibri"/>
      <family val="2"/>
      <scheme val="minor"/>
    </font>
    <font>
      <sz val="11"/>
      <color theme="0"/>
      <name val="Calibri"/>
      <family val="2"/>
    </font>
    <font>
      <b/>
      <sz val="11"/>
      <name val="Calibri"/>
    </font>
  </fonts>
  <fills count="7">
    <fill>
      <patternFill patternType="none"/>
    </fill>
    <fill>
      <patternFill patternType="gray125"/>
    </fill>
    <fill>
      <patternFill patternType="solid">
        <fgColor theme="0" tint="-0.249977111117893"/>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34">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style="thin">
        <color auto="1"/>
      </top>
      <bottom style="medium">
        <color auto="1"/>
      </bottom>
      <diagonal/>
    </border>
    <border>
      <left/>
      <right style="medium">
        <color auto="1"/>
      </right>
      <top/>
      <bottom style="medium">
        <color auto="1"/>
      </bottom>
      <diagonal/>
    </border>
    <border>
      <left style="medium">
        <color auto="1"/>
      </left>
      <right style="thin">
        <color rgb="FF000000"/>
      </right>
      <top/>
      <bottom style="thin">
        <color rgb="FF000000"/>
      </bottom>
      <diagonal/>
    </border>
    <border>
      <left/>
      <right style="medium">
        <color auto="1"/>
      </right>
      <top/>
      <bottom style="thin">
        <color rgb="FF000000"/>
      </bottom>
      <diagonal/>
    </border>
    <border>
      <left style="medium">
        <color auto="1"/>
      </left>
      <right style="thin">
        <color rgb="FF000000"/>
      </right>
      <top style="thin">
        <color rgb="FF000000"/>
      </top>
      <bottom style="thin">
        <color rgb="FF000000"/>
      </bottom>
      <diagonal/>
    </border>
    <border>
      <left/>
      <right style="medium">
        <color auto="1"/>
      </right>
      <top style="thin">
        <color rgb="FF000000"/>
      </top>
      <bottom style="thin">
        <color rgb="FF000000"/>
      </bottom>
      <diagonal/>
    </border>
    <border>
      <left style="medium">
        <color auto="1"/>
      </left>
      <right style="thin">
        <color rgb="FF000000"/>
      </right>
      <top style="thin">
        <color rgb="FF000000"/>
      </top>
      <bottom style="thin">
        <color auto="1"/>
      </bottom>
      <diagonal/>
    </border>
    <border>
      <left/>
      <right style="medium">
        <color auto="1"/>
      </right>
      <top style="thin">
        <color rgb="FF000000"/>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rgb="FF000000"/>
      </bottom>
      <diagonal/>
    </border>
    <border>
      <left style="medium">
        <color auto="1"/>
      </left>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bottom style="thin">
        <color rgb="FF000000"/>
      </bottom>
      <diagonal/>
    </border>
    <border>
      <left style="medium">
        <color auto="1"/>
      </left>
      <right style="thin">
        <color rgb="FF000000"/>
      </right>
      <top/>
      <bottom style="medium">
        <color auto="1"/>
      </bottom>
      <diagonal/>
    </border>
    <border>
      <left style="thin">
        <color rgb="FF000000"/>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rgb="FF000000"/>
      </top>
      <bottom style="thin">
        <color auto="1"/>
      </bottom>
      <diagonal/>
    </border>
    <border>
      <left style="thin">
        <color rgb="FF000000"/>
      </left>
      <right style="medium">
        <color auto="1"/>
      </right>
      <top style="thin">
        <color rgb="FF000000"/>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s>
  <cellStyleXfs count="2">
    <xf numFmtId="0" fontId="0" fillId="0" borderId="0"/>
    <xf numFmtId="44" fontId="1" fillId="0" borderId="0" applyFont="0" applyFill="0" applyBorder="0" applyAlignment="0" applyProtection="0"/>
  </cellStyleXfs>
  <cellXfs count="114">
    <xf numFmtId="0" fontId="0" fillId="0" borderId="0" xfId="0"/>
    <xf numFmtId="0" fontId="3" fillId="0" borderId="0" xfId="0" applyFont="1" applyAlignment="1">
      <alignment vertical="top"/>
    </xf>
    <xf numFmtId="0" fontId="3" fillId="0" borderId="0" xfId="0" applyFont="1" applyAlignment="1">
      <alignment vertical="top" wrapText="1"/>
    </xf>
    <xf numFmtId="0" fontId="0" fillId="0" borderId="0" xfId="0" applyBorder="1"/>
    <xf numFmtId="0" fontId="0" fillId="0" borderId="0" xfId="0" applyBorder="1" applyAlignment="1">
      <alignment horizontal="left"/>
    </xf>
    <xf numFmtId="0" fontId="0" fillId="0" borderId="0" xfId="0" applyFill="1"/>
    <xf numFmtId="43" fontId="0" fillId="0" borderId="0" xfId="0" applyNumberFormat="1"/>
    <xf numFmtId="0" fontId="12" fillId="3" borderId="3" xfId="0" applyFont="1" applyFill="1" applyBorder="1" applyAlignment="1">
      <alignment horizontal="center" wrapText="1"/>
    </xf>
    <xf numFmtId="0" fontId="12" fillId="3" borderId="4" xfId="0" applyFont="1" applyFill="1" applyBorder="1" applyAlignment="1">
      <alignment horizontal="center"/>
    </xf>
    <xf numFmtId="44" fontId="4" fillId="0" borderId="5" xfId="0" applyNumberFormat="1" applyFont="1" applyBorder="1"/>
    <xf numFmtId="44" fontId="4" fillId="0" borderId="6" xfId="0" applyNumberFormat="1" applyFont="1" applyBorder="1"/>
    <xf numFmtId="44" fontId="4" fillId="4" borderId="7" xfId="0" applyNumberFormat="1" applyFont="1" applyFill="1" applyBorder="1"/>
    <xf numFmtId="44" fontId="4" fillId="4" borderId="8" xfId="0" applyNumberFormat="1" applyFont="1" applyFill="1" applyBorder="1"/>
    <xf numFmtId="44" fontId="4" fillId="0" borderId="7" xfId="0" applyNumberFormat="1" applyFont="1" applyBorder="1"/>
    <xf numFmtId="44" fontId="4" fillId="0" borderId="8" xfId="0" applyNumberFormat="1" applyFont="1" applyBorder="1"/>
    <xf numFmtId="44" fontId="0" fillId="4" borderId="7" xfId="0" applyNumberFormat="1" applyFill="1" applyBorder="1" applyAlignment="1">
      <alignment horizontal="center" vertical="center"/>
    </xf>
    <xf numFmtId="44" fontId="0" fillId="4" borderId="8" xfId="0" applyNumberFormat="1" applyFill="1" applyBorder="1" applyAlignment="1">
      <alignment horizontal="center" vertical="center"/>
    </xf>
    <xf numFmtId="44" fontId="4" fillId="4" borderId="9" xfId="0" applyNumberFormat="1" applyFont="1" applyFill="1" applyBorder="1"/>
    <xf numFmtId="44" fontId="4" fillId="4" borderId="10" xfId="0" applyNumberFormat="1" applyFont="1" applyFill="1" applyBorder="1"/>
    <xf numFmtId="44" fontId="2" fillId="0" borderId="11" xfId="0" applyNumberFormat="1" applyFont="1" applyBorder="1"/>
    <xf numFmtId="44" fontId="2" fillId="0" borderId="12" xfId="0" applyNumberFormat="1" applyFont="1" applyBorder="1"/>
    <xf numFmtId="44" fontId="0" fillId="0" borderId="14" xfId="0" applyNumberFormat="1" applyBorder="1" applyAlignment="1">
      <alignment horizontal="center"/>
    </xf>
    <xf numFmtId="44" fontId="0" fillId="0" borderId="15" xfId="0" applyNumberFormat="1" applyBorder="1" applyAlignment="1">
      <alignment horizontal="center"/>
    </xf>
    <xf numFmtId="44" fontId="0" fillId="4" borderId="14" xfId="0" applyNumberFormat="1" applyFill="1" applyBorder="1" applyAlignment="1">
      <alignment horizontal="center"/>
    </xf>
    <xf numFmtId="44" fontId="0" fillId="4" borderId="15" xfId="0" applyNumberFormat="1" applyFill="1" applyBorder="1" applyAlignment="1">
      <alignment horizontal="center"/>
    </xf>
    <xf numFmtId="44" fontId="7" fillId="0" borderId="14" xfId="0" applyNumberFormat="1" applyFont="1" applyBorder="1" applyAlignment="1">
      <alignment horizontal="center"/>
    </xf>
    <xf numFmtId="44" fontId="7" fillId="0" borderId="15" xfId="0" applyNumberFormat="1" applyFont="1" applyBorder="1" applyAlignment="1">
      <alignment horizontal="center"/>
    </xf>
    <xf numFmtId="44" fontId="0" fillId="4" borderId="7" xfId="0" applyNumberFormat="1" applyFill="1" applyBorder="1" applyAlignment="1">
      <alignment horizontal="center"/>
    </xf>
    <xf numFmtId="44" fontId="0" fillId="0" borderId="14" xfId="0" applyNumberFormat="1" applyFill="1" applyBorder="1" applyAlignment="1">
      <alignment horizontal="center"/>
    </xf>
    <xf numFmtId="44" fontId="0" fillId="0" borderId="15" xfId="0" applyNumberFormat="1" applyFill="1" applyBorder="1" applyAlignment="1">
      <alignment horizontal="center"/>
    </xf>
    <xf numFmtId="44" fontId="2" fillId="0" borderId="19" xfId="0" applyNumberFormat="1" applyFont="1" applyBorder="1"/>
    <xf numFmtId="44" fontId="2" fillId="0" borderId="20" xfId="0" applyNumberFormat="1" applyFont="1" applyBorder="1"/>
    <xf numFmtId="44" fontId="0" fillId="0" borderId="11" xfId="0" applyNumberFormat="1" applyBorder="1"/>
    <xf numFmtId="44" fontId="0" fillId="0" borderId="12" xfId="0" applyNumberFormat="1" applyBorder="1"/>
    <xf numFmtId="0" fontId="0" fillId="0" borderId="11" xfId="0" applyBorder="1"/>
    <xf numFmtId="44" fontId="8" fillId="0" borderId="12" xfId="0" applyNumberFormat="1" applyFont="1" applyBorder="1"/>
    <xf numFmtId="0" fontId="0" fillId="0" borderId="21" xfId="0" applyBorder="1"/>
    <xf numFmtId="44" fontId="0" fillId="0" borderId="4" xfId="0" applyNumberFormat="1" applyBorder="1"/>
    <xf numFmtId="43" fontId="11" fillId="3" borderId="23" xfId="0" applyNumberFormat="1" applyFont="1" applyFill="1" applyBorder="1" applyAlignment="1">
      <alignment horizontal="center" wrapText="1"/>
    </xf>
    <xf numFmtId="44" fontId="0" fillId="0" borderId="24" xfId="0" applyNumberFormat="1" applyBorder="1"/>
    <xf numFmtId="44" fontId="0" fillId="4" borderId="25" xfId="0" applyNumberFormat="1" applyFill="1" applyBorder="1"/>
    <xf numFmtId="44" fontId="0" fillId="0" borderId="25" xfId="0" applyNumberFormat="1" applyBorder="1"/>
    <xf numFmtId="44" fontId="2" fillId="0" borderId="26" xfId="0" applyNumberFormat="1" applyFont="1" applyBorder="1"/>
    <xf numFmtId="44" fontId="0" fillId="0" borderId="25" xfId="0" applyNumberFormat="1" applyFill="1" applyBorder="1"/>
    <xf numFmtId="44" fontId="2" fillId="0" borderId="22" xfId="0" applyNumberFormat="1" applyFont="1" applyBorder="1"/>
    <xf numFmtId="44" fontId="0" fillId="0" borderId="26" xfId="0" applyNumberFormat="1" applyBorder="1"/>
    <xf numFmtId="43" fontId="0" fillId="0" borderId="26" xfId="0" applyNumberFormat="1" applyBorder="1"/>
    <xf numFmtId="43" fontId="0" fillId="0" borderId="23" xfId="0" applyNumberFormat="1" applyBorder="1"/>
    <xf numFmtId="44" fontId="11" fillId="3" borderId="17" xfId="0" applyNumberFormat="1" applyFont="1" applyFill="1" applyBorder="1" applyAlignment="1">
      <alignment horizontal="center" wrapText="1"/>
    </xf>
    <xf numFmtId="44" fontId="11" fillId="3" borderId="18" xfId="0" applyNumberFormat="1" applyFont="1" applyFill="1" applyBorder="1" applyAlignment="1">
      <alignment horizontal="center"/>
    </xf>
    <xf numFmtId="44" fontId="0" fillId="0" borderId="13" xfId="0" applyNumberFormat="1" applyBorder="1" applyAlignment="1">
      <alignment vertical="center"/>
    </xf>
    <xf numFmtId="44" fontId="4" fillId="0" borderId="28" xfId="0" applyNumberFormat="1" applyFont="1" applyBorder="1"/>
    <xf numFmtId="44" fontId="0" fillId="4" borderId="14" xfId="0" applyNumberFormat="1" applyFill="1" applyBorder="1" applyAlignment="1">
      <alignment vertical="center"/>
    </xf>
    <xf numFmtId="44" fontId="0" fillId="4" borderId="29" xfId="1" applyFont="1" applyFill="1" applyBorder="1"/>
    <xf numFmtId="44" fontId="0" fillId="0" borderId="14" xfId="0" applyNumberFormat="1" applyBorder="1" applyAlignment="1">
      <alignment vertical="center"/>
    </xf>
    <xf numFmtId="44" fontId="0" fillId="0" borderId="29" xfId="0" applyNumberFormat="1" applyBorder="1"/>
    <xf numFmtId="44" fontId="0" fillId="0" borderId="29" xfId="1" applyFont="1" applyBorder="1"/>
    <xf numFmtId="44" fontId="0" fillId="4" borderId="30" xfId="0" applyNumberFormat="1" applyFill="1" applyBorder="1" applyAlignment="1">
      <alignment vertical="center"/>
    </xf>
    <xf numFmtId="44" fontId="0" fillId="4" borderId="29" xfId="0" applyNumberFormat="1" applyFill="1" applyBorder="1"/>
    <xf numFmtId="44" fontId="0" fillId="0" borderId="7" xfId="0" applyNumberFormat="1" applyBorder="1"/>
    <xf numFmtId="44" fontId="6" fillId="0" borderId="15" xfId="0" applyNumberFormat="1" applyFont="1" applyBorder="1" applyAlignment="1">
      <alignment horizontal="center" vertical="center" wrapText="1"/>
    </xf>
    <xf numFmtId="44" fontId="0" fillId="4" borderId="7" xfId="0" applyNumberFormat="1" applyFill="1" applyBorder="1"/>
    <xf numFmtId="44" fontId="0" fillId="4" borderId="15" xfId="0" applyNumberFormat="1" applyFill="1" applyBorder="1"/>
    <xf numFmtId="44" fontId="0" fillId="0" borderId="15" xfId="0" applyNumberFormat="1" applyBorder="1"/>
    <xf numFmtId="44" fontId="0" fillId="0" borderId="7" xfId="0" applyNumberFormat="1" applyFill="1" applyBorder="1"/>
    <xf numFmtId="44" fontId="0" fillId="0" borderId="15" xfId="0" applyNumberFormat="1" applyFill="1" applyBorder="1"/>
    <xf numFmtId="44" fontId="7" fillId="0" borderId="7" xfId="0" applyNumberFormat="1" applyFont="1" applyBorder="1"/>
    <xf numFmtId="0" fontId="0" fillId="0" borderId="19" xfId="0" applyBorder="1"/>
    <xf numFmtId="0" fontId="4" fillId="0" borderId="20" xfId="0" applyFont="1" applyBorder="1" applyAlignment="1">
      <alignment horizontal="left"/>
    </xf>
    <xf numFmtId="0" fontId="10" fillId="3" borderId="11" xfId="0" applyFont="1" applyFill="1" applyBorder="1" applyAlignment="1">
      <alignment horizontal="left"/>
    </xf>
    <xf numFmtId="0" fontId="11" fillId="3" borderId="12" xfId="0" applyFont="1" applyFill="1" applyBorder="1" applyAlignment="1">
      <alignment horizontal="left"/>
    </xf>
    <xf numFmtId="0" fontId="0" fillId="0" borderId="32" xfId="0" applyBorder="1" applyAlignment="1">
      <alignment horizontal="left" vertical="center"/>
    </xf>
    <xf numFmtId="0" fontId="0" fillId="4" borderId="32" xfId="0" applyFill="1" applyBorder="1" applyAlignment="1">
      <alignment vertical="center"/>
    </xf>
    <xf numFmtId="0" fontId="0" fillId="4" borderId="32" xfId="0" applyFill="1" applyBorder="1" applyAlignment="1">
      <alignment horizontal="left" vertical="center"/>
    </xf>
    <xf numFmtId="0" fontId="2" fillId="0" borderId="12" xfId="0" applyFont="1" applyBorder="1" applyAlignment="1">
      <alignment horizontal="left"/>
    </xf>
    <xf numFmtId="0" fontId="9" fillId="3" borderId="11" xfId="0" applyFont="1" applyFill="1" applyBorder="1" applyAlignment="1">
      <alignment horizontal="left" vertical="center"/>
    </xf>
    <xf numFmtId="0" fontId="0" fillId="3" borderId="12" xfId="0" applyFill="1" applyBorder="1" applyAlignment="1">
      <alignment horizontal="left"/>
    </xf>
    <xf numFmtId="0" fontId="0" fillId="0" borderId="32" xfId="0" applyBorder="1" applyAlignment="1">
      <alignment horizontal="left"/>
    </xf>
    <xf numFmtId="0" fontId="0" fillId="4" borderId="32" xfId="0" applyFill="1" applyBorder="1" applyAlignment="1">
      <alignment horizontal="left"/>
    </xf>
    <xf numFmtId="0" fontId="0" fillId="4" borderId="33" xfId="0" applyFill="1" applyBorder="1" applyAlignment="1">
      <alignment horizontal="left"/>
    </xf>
    <xf numFmtId="0" fontId="0" fillId="0" borderId="33" xfId="0" applyBorder="1" applyAlignment="1">
      <alignment horizontal="left"/>
    </xf>
    <xf numFmtId="0" fontId="7" fillId="0" borderId="32" xfId="0" applyFont="1" applyBorder="1" applyAlignment="1">
      <alignment horizontal="left"/>
    </xf>
    <xf numFmtId="0" fontId="0" fillId="0" borderId="11" xfId="0" applyFill="1" applyBorder="1"/>
    <xf numFmtId="0" fontId="0" fillId="0" borderId="33" xfId="0" applyFill="1" applyBorder="1" applyAlignment="1">
      <alignment horizontal="left"/>
    </xf>
    <xf numFmtId="0" fontId="5" fillId="0" borderId="12" xfId="0" applyFont="1" applyBorder="1" applyAlignment="1">
      <alignment horizontal="left"/>
    </xf>
    <xf numFmtId="0" fontId="0" fillId="0" borderId="12" xfId="0" applyBorder="1" applyAlignment="1">
      <alignment horizontal="left"/>
    </xf>
    <xf numFmtId="0" fontId="0" fillId="0" borderId="4" xfId="0" applyBorder="1" applyAlignment="1">
      <alignment horizontal="left"/>
    </xf>
    <xf numFmtId="0" fontId="2" fillId="2" borderId="22" xfId="0" applyNumberFormat="1" applyFont="1" applyFill="1" applyBorder="1" applyAlignment="1">
      <alignment horizontal="center"/>
    </xf>
    <xf numFmtId="44" fontId="0" fillId="6" borderId="25" xfId="0" applyNumberFormat="1" applyFill="1" applyBorder="1"/>
    <xf numFmtId="0" fontId="0" fillId="6" borderId="33" xfId="0" applyFill="1" applyBorder="1" applyAlignment="1">
      <alignment horizontal="left"/>
    </xf>
    <xf numFmtId="44" fontId="0" fillId="6" borderId="14" xfId="0" applyNumberFormat="1" applyFill="1" applyBorder="1" applyAlignment="1">
      <alignment horizontal="center"/>
    </xf>
    <xf numFmtId="44" fontId="0" fillId="6" borderId="15" xfId="0" applyNumberFormat="1" applyFill="1" applyBorder="1" applyAlignment="1">
      <alignment horizontal="center"/>
    </xf>
    <xf numFmtId="44" fontId="0" fillId="6" borderId="7" xfId="0" applyNumberFormat="1" applyFill="1" applyBorder="1"/>
    <xf numFmtId="44" fontId="0" fillId="6" borderId="15" xfId="0" applyNumberFormat="1" applyFill="1" applyBorder="1"/>
    <xf numFmtId="0" fontId="0" fillId="6" borderId="0" xfId="0" applyFill="1"/>
    <xf numFmtId="0" fontId="0" fillId="0" borderId="32" xfId="0" applyFill="1" applyBorder="1" applyAlignment="1">
      <alignment horizontal="left"/>
    </xf>
    <xf numFmtId="0" fontId="0" fillId="6" borderId="32" xfId="0" applyFill="1" applyBorder="1" applyAlignment="1">
      <alignment horizontal="left"/>
    </xf>
    <xf numFmtId="0" fontId="0" fillId="6" borderId="32" xfId="0" applyFill="1" applyBorder="1" applyAlignment="1">
      <alignment horizontal="left" vertical="center"/>
    </xf>
    <xf numFmtId="44" fontId="0" fillId="6" borderId="7" xfId="0" applyNumberFormat="1" applyFill="1" applyBorder="1" applyAlignment="1">
      <alignment horizontal="center" vertical="center"/>
    </xf>
    <xf numFmtId="44" fontId="0" fillId="6" borderId="15" xfId="0" applyNumberFormat="1" applyFill="1" applyBorder="1" applyAlignment="1">
      <alignment horizontal="center" vertical="center"/>
    </xf>
    <xf numFmtId="44" fontId="0" fillId="6" borderId="7" xfId="0" applyNumberFormat="1" applyFill="1" applyBorder="1" applyAlignment="1">
      <alignment vertical="center"/>
    </xf>
    <xf numFmtId="0" fontId="0" fillId="0" borderId="32" xfId="0" applyFill="1" applyBorder="1" applyAlignment="1">
      <alignment horizontal="left" vertical="center"/>
    </xf>
    <xf numFmtId="44" fontId="0" fillId="0" borderId="5" xfId="0" applyNumberFormat="1" applyFill="1" applyBorder="1" applyAlignment="1">
      <alignment horizontal="center" vertical="center"/>
    </xf>
    <xf numFmtId="44" fontId="0" fillId="0" borderId="16" xfId="0" applyNumberFormat="1" applyFill="1" applyBorder="1" applyAlignment="1">
      <alignment horizontal="center" vertical="center"/>
    </xf>
    <xf numFmtId="44" fontId="0" fillId="0" borderId="5" xfId="0" applyNumberFormat="1" applyFill="1" applyBorder="1" applyAlignment="1">
      <alignment vertical="center"/>
    </xf>
    <xf numFmtId="44" fontId="0" fillId="6" borderId="17" xfId="0" applyNumberFormat="1" applyFill="1" applyBorder="1" applyAlignment="1">
      <alignment horizontal="center"/>
    </xf>
    <xf numFmtId="44" fontId="0" fillId="6" borderId="18" xfId="0" applyNumberFormat="1" applyFill="1" applyBorder="1" applyAlignment="1">
      <alignment horizontal="center"/>
    </xf>
    <xf numFmtId="44" fontId="0" fillId="6" borderId="17" xfId="0" applyNumberFormat="1" applyFill="1" applyBorder="1"/>
    <xf numFmtId="44" fontId="0" fillId="6" borderId="31" xfId="0" applyNumberFormat="1" applyFill="1" applyBorder="1"/>
    <xf numFmtId="44" fontId="0" fillId="6" borderId="27" xfId="0" applyNumberFormat="1" applyFill="1" applyBorder="1"/>
    <xf numFmtId="0" fontId="13" fillId="2" borderId="1" xfId="0" applyFont="1" applyFill="1" applyBorder="1" applyAlignment="1">
      <alignment horizontal="center"/>
    </xf>
    <xf numFmtId="0" fontId="13" fillId="2" borderId="2" xfId="0" applyFont="1" applyFill="1" applyBorder="1" applyAlignment="1">
      <alignment horizontal="center"/>
    </xf>
    <xf numFmtId="0" fontId="13" fillId="5" borderId="1" xfId="0" applyFont="1" applyFill="1" applyBorder="1" applyAlignment="1">
      <alignment horizontal="center"/>
    </xf>
    <xf numFmtId="0" fontId="13" fillId="5" borderId="2"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4"/>
  <sheetViews>
    <sheetView tabSelected="1" view="pageLayout" zoomScaleNormal="100" workbookViewId="0">
      <selection activeCell="D2" sqref="D2"/>
    </sheetView>
  </sheetViews>
  <sheetFormatPr defaultColWidth="8.85546875" defaultRowHeight="15" x14ac:dyDescent="0.25"/>
  <cols>
    <col min="1" max="1" width="3.42578125" style="3" customWidth="1"/>
    <col min="2" max="2" width="33.85546875" style="4" bestFit="1" customWidth="1"/>
    <col min="3" max="3" width="12.140625" customWidth="1"/>
    <col min="4" max="4" width="11.42578125" customWidth="1"/>
    <col min="5" max="5" width="11.85546875" customWidth="1"/>
    <col min="6" max="6" width="11.5703125" bestFit="1" customWidth="1"/>
    <col min="7" max="7" width="16.28515625" style="6" customWidth="1"/>
  </cols>
  <sheetData>
    <row r="1" spans="1:7" ht="15.95" customHeight="1" x14ac:dyDescent="0.25">
      <c r="A1" s="67"/>
      <c r="B1" s="68"/>
      <c r="C1" s="110">
        <v>2019</v>
      </c>
      <c r="D1" s="111"/>
      <c r="E1" s="112">
        <v>2020</v>
      </c>
      <c r="F1" s="113"/>
      <c r="G1" s="87">
        <v>2021</v>
      </c>
    </row>
    <row r="2" spans="1:7" ht="15.75" thickBot="1" x14ac:dyDescent="0.3">
      <c r="A2" s="69" t="s">
        <v>9</v>
      </c>
      <c r="B2" s="70"/>
      <c r="C2" s="7" t="s">
        <v>10</v>
      </c>
      <c r="D2" s="8" t="s">
        <v>11</v>
      </c>
      <c r="E2" s="48" t="s">
        <v>10</v>
      </c>
      <c r="F2" s="49" t="s">
        <v>11</v>
      </c>
      <c r="G2" s="38" t="s">
        <v>12</v>
      </c>
    </row>
    <row r="3" spans="1:7" x14ac:dyDescent="0.25">
      <c r="A3" s="34"/>
      <c r="B3" s="71" t="s">
        <v>13</v>
      </c>
      <c r="C3" s="9">
        <v>150</v>
      </c>
      <c r="D3" s="10">
        <v>205</v>
      </c>
      <c r="E3" s="50">
        <v>150</v>
      </c>
      <c r="F3" s="51">
        <v>50</v>
      </c>
      <c r="G3" s="39">
        <v>150</v>
      </c>
    </row>
    <row r="4" spans="1:7" x14ac:dyDescent="0.25">
      <c r="A4" s="34"/>
      <c r="B4" s="72" t="s">
        <v>14</v>
      </c>
      <c r="C4" s="11"/>
      <c r="D4" s="12"/>
      <c r="E4" s="52">
        <v>0</v>
      </c>
      <c r="F4" s="53">
        <v>287.05</v>
      </c>
      <c r="G4" s="40">
        <v>600</v>
      </c>
    </row>
    <row r="5" spans="1:7" x14ac:dyDescent="0.25">
      <c r="A5" s="34"/>
      <c r="B5" s="71" t="s">
        <v>15</v>
      </c>
      <c r="C5" s="13"/>
      <c r="D5" s="14">
        <v>404.38</v>
      </c>
      <c r="E5" s="54"/>
      <c r="F5" s="55"/>
      <c r="G5" s="41"/>
    </row>
    <row r="6" spans="1:7" x14ac:dyDescent="0.25">
      <c r="A6" s="34"/>
      <c r="B6" s="73" t="s">
        <v>16</v>
      </c>
      <c r="C6" s="15">
        <v>155</v>
      </c>
      <c r="D6" s="16">
        <v>318.29000000000002</v>
      </c>
      <c r="E6" s="52">
        <v>155</v>
      </c>
      <c r="F6" s="53"/>
      <c r="G6" s="40">
        <v>155</v>
      </c>
    </row>
    <row r="7" spans="1:7" x14ac:dyDescent="0.25">
      <c r="A7" s="34"/>
      <c r="B7" s="71" t="s">
        <v>17</v>
      </c>
      <c r="C7" s="13">
        <v>12295</v>
      </c>
      <c r="D7" s="14">
        <v>7352.78</v>
      </c>
      <c r="E7" s="54">
        <v>13395</v>
      </c>
      <c r="F7" s="56">
        <v>2360.04</v>
      </c>
      <c r="G7" s="41">
        <v>12150</v>
      </c>
    </row>
    <row r="8" spans="1:7" x14ac:dyDescent="0.25">
      <c r="A8" s="34"/>
      <c r="B8" s="73" t="s">
        <v>18</v>
      </c>
      <c r="C8" s="11">
        <v>475</v>
      </c>
      <c r="D8" s="12">
        <v>524.25</v>
      </c>
      <c r="E8" s="52">
        <v>475</v>
      </c>
      <c r="F8" s="53"/>
      <c r="G8" s="40">
        <v>475</v>
      </c>
    </row>
    <row r="9" spans="1:7" x14ac:dyDescent="0.25">
      <c r="A9" s="34"/>
      <c r="B9" s="71" t="s">
        <v>19</v>
      </c>
      <c r="C9" s="13"/>
      <c r="D9" s="14">
        <v>1250</v>
      </c>
      <c r="E9" s="54"/>
      <c r="F9" s="56">
        <v>130.63</v>
      </c>
      <c r="G9" s="41"/>
    </row>
    <row r="10" spans="1:7" x14ac:dyDescent="0.25">
      <c r="A10" s="34"/>
      <c r="B10" s="73" t="s">
        <v>20</v>
      </c>
      <c r="C10" s="17"/>
      <c r="D10" s="18">
        <v>2155.64</v>
      </c>
      <c r="E10" s="57"/>
      <c r="F10" s="58"/>
      <c r="G10" s="40"/>
    </row>
    <row r="11" spans="1:7" x14ac:dyDescent="0.25">
      <c r="A11" s="34"/>
      <c r="B11" s="74" t="s">
        <v>21</v>
      </c>
      <c r="C11" s="19">
        <f>SUM(C3:C10)</f>
        <v>13075</v>
      </c>
      <c r="D11" s="20">
        <f>SUM(D3:D10)</f>
        <v>12210.34</v>
      </c>
      <c r="E11" s="19">
        <f>SUM(E3:E10)</f>
        <v>14175</v>
      </c>
      <c r="F11" s="20">
        <f>SUM(F3:F10)</f>
        <v>2827.7200000000003</v>
      </c>
      <c r="G11" s="42">
        <f>SUM(G3:G10)</f>
        <v>13530</v>
      </c>
    </row>
    <row r="12" spans="1:7" ht="15.75" thickBot="1" x14ac:dyDescent="0.3">
      <c r="A12" s="75" t="s">
        <v>22</v>
      </c>
      <c r="B12" s="76"/>
      <c r="C12" s="7" t="s">
        <v>10</v>
      </c>
      <c r="D12" s="8" t="s">
        <v>11</v>
      </c>
      <c r="E12" s="48" t="s">
        <v>10</v>
      </c>
      <c r="F12" s="49" t="s">
        <v>11</v>
      </c>
      <c r="G12" s="38" t="s">
        <v>12</v>
      </c>
    </row>
    <row r="13" spans="1:7" ht="15.75" x14ac:dyDescent="0.25">
      <c r="A13" s="34"/>
      <c r="B13" s="77" t="s">
        <v>51</v>
      </c>
      <c r="C13" s="21">
        <v>75</v>
      </c>
      <c r="D13" s="22"/>
      <c r="E13" s="59">
        <v>75</v>
      </c>
      <c r="F13" s="60"/>
      <c r="G13" s="41">
        <v>75</v>
      </c>
    </row>
    <row r="14" spans="1:7" x14ac:dyDescent="0.25">
      <c r="A14" s="34"/>
      <c r="B14" s="78" t="s">
        <v>23</v>
      </c>
      <c r="C14" s="23">
        <f>150+200+325+500</f>
        <v>1175</v>
      </c>
      <c r="D14" s="24">
        <f>128.83+185.22+280+484</f>
        <v>1078.05</v>
      </c>
      <c r="E14" s="61">
        <f>150+200+325+1200</f>
        <v>1875</v>
      </c>
      <c r="F14" s="62"/>
      <c r="G14" s="40">
        <f>150+200+325+500</f>
        <v>1175</v>
      </c>
    </row>
    <row r="15" spans="1:7" x14ac:dyDescent="0.25">
      <c r="A15" s="34"/>
      <c r="B15" s="77" t="s">
        <v>52</v>
      </c>
      <c r="C15" s="21">
        <f>75+325</f>
        <v>400</v>
      </c>
      <c r="D15" s="22">
        <f>20+85</f>
        <v>105</v>
      </c>
      <c r="E15" s="59">
        <f>75+325</f>
        <v>400</v>
      </c>
      <c r="F15" s="63"/>
      <c r="G15" s="41">
        <f>75+325</f>
        <v>400</v>
      </c>
    </row>
    <row r="16" spans="1:7" x14ac:dyDescent="0.25">
      <c r="A16" s="34"/>
      <c r="B16" s="79" t="s">
        <v>24</v>
      </c>
      <c r="C16" s="23">
        <f>75+325</f>
        <v>400</v>
      </c>
      <c r="D16" s="24">
        <f>110.68+271.43</f>
        <v>382.11</v>
      </c>
      <c r="E16" s="61">
        <f>75+325</f>
        <v>400</v>
      </c>
      <c r="F16" s="62"/>
      <c r="G16" s="40">
        <f>75+325</f>
        <v>400</v>
      </c>
    </row>
    <row r="17" spans="1:7" x14ac:dyDescent="0.25">
      <c r="A17" s="34"/>
      <c r="B17" s="77" t="s">
        <v>53</v>
      </c>
      <c r="C17" s="21">
        <f>225+325</f>
        <v>550</v>
      </c>
      <c r="D17" s="22">
        <f>30+230.63</f>
        <v>260.63</v>
      </c>
      <c r="E17" s="59">
        <f>225+325</f>
        <v>550</v>
      </c>
      <c r="F17" s="63">
        <v>160</v>
      </c>
      <c r="G17" s="41">
        <f>225+325</f>
        <v>550</v>
      </c>
    </row>
    <row r="18" spans="1:7" x14ac:dyDescent="0.25">
      <c r="A18" s="34"/>
      <c r="B18" s="79" t="s">
        <v>25</v>
      </c>
      <c r="C18" s="23">
        <f>175+325</f>
        <v>500</v>
      </c>
      <c r="D18" s="24">
        <f>160.66+332.33</f>
        <v>492.99</v>
      </c>
      <c r="E18" s="61">
        <f>200+325</f>
        <v>525</v>
      </c>
      <c r="F18" s="62">
        <v>120.15</v>
      </c>
      <c r="G18" s="40">
        <f>200+325</f>
        <v>525</v>
      </c>
    </row>
    <row r="19" spans="1:7" x14ac:dyDescent="0.25">
      <c r="A19" s="34"/>
      <c r="B19" s="77" t="s">
        <v>26</v>
      </c>
      <c r="C19" s="21">
        <f>75+325</f>
        <v>400</v>
      </c>
      <c r="D19" s="22">
        <f>235+248.77</f>
        <v>483.77</v>
      </c>
      <c r="E19" s="59">
        <f>75+325</f>
        <v>400</v>
      </c>
      <c r="F19" s="63"/>
      <c r="G19" s="41">
        <f>75+325</f>
        <v>400</v>
      </c>
    </row>
    <row r="20" spans="1:7" x14ac:dyDescent="0.25">
      <c r="A20" s="34"/>
      <c r="B20" s="79" t="s">
        <v>27</v>
      </c>
      <c r="C20" s="23">
        <f>75+325</f>
        <v>400</v>
      </c>
      <c r="D20" s="24">
        <f>102.63+168.8</f>
        <v>271.43</v>
      </c>
      <c r="E20" s="61">
        <f>75+325</f>
        <v>400</v>
      </c>
      <c r="F20" s="62"/>
      <c r="G20" s="40">
        <f>75+325</f>
        <v>400</v>
      </c>
    </row>
    <row r="21" spans="1:7" x14ac:dyDescent="0.25">
      <c r="A21" s="34"/>
      <c r="B21" s="80" t="s">
        <v>28</v>
      </c>
      <c r="C21" s="21">
        <f>125+325</f>
        <v>450</v>
      </c>
      <c r="D21" s="22"/>
      <c r="E21" s="64">
        <f>125+325</f>
        <v>450</v>
      </c>
      <c r="F21" s="65"/>
      <c r="G21" s="43">
        <f>75+325</f>
        <v>400</v>
      </c>
    </row>
    <row r="22" spans="1:7" x14ac:dyDescent="0.25">
      <c r="A22" s="34"/>
      <c r="B22" s="78" t="s">
        <v>29</v>
      </c>
      <c r="C22" s="23">
        <f>175+325</f>
        <v>500</v>
      </c>
      <c r="D22" s="24">
        <f>91+364.43</f>
        <v>455.43</v>
      </c>
      <c r="E22" s="61">
        <f>175+325</f>
        <v>500</v>
      </c>
      <c r="F22" s="62"/>
      <c r="G22" s="40">
        <f>100+325</f>
        <v>425</v>
      </c>
    </row>
    <row r="23" spans="1:7" x14ac:dyDescent="0.25">
      <c r="A23" s="34"/>
      <c r="B23" s="81" t="s">
        <v>54</v>
      </c>
      <c r="C23" s="25">
        <f>75+325</f>
        <v>400</v>
      </c>
      <c r="D23" s="26">
        <f>223.99+76.22</f>
        <v>300.21000000000004</v>
      </c>
      <c r="E23" s="66">
        <f>75+325</f>
        <v>400</v>
      </c>
      <c r="F23" s="63"/>
      <c r="G23" s="41">
        <f>75+325</f>
        <v>400</v>
      </c>
    </row>
    <row r="24" spans="1:7" x14ac:dyDescent="0.25">
      <c r="A24" s="34"/>
      <c r="B24" s="78" t="s">
        <v>30</v>
      </c>
      <c r="C24" s="23">
        <f>100+325</f>
        <v>425</v>
      </c>
      <c r="D24" s="24">
        <f>292.33</f>
        <v>292.33</v>
      </c>
      <c r="E24" s="61">
        <f>100+325</f>
        <v>425</v>
      </c>
      <c r="F24" s="62"/>
      <c r="G24" s="40">
        <f>100+325</f>
        <v>425</v>
      </c>
    </row>
    <row r="25" spans="1:7" x14ac:dyDescent="0.25">
      <c r="A25" s="34"/>
      <c r="B25" s="80" t="s">
        <v>31</v>
      </c>
      <c r="C25" s="21">
        <f>125+325</f>
        <v>450</v>
      </c>
      <c r="D25" s="22">
        <f>122+366.81</f>
        <v>488.81</v>
      </c>
      <c r="E25" s="66">
        <f>125+325</f>
        <v>450</v>
      </c>
      <c r="F25" s="63">
        <v>21.39</v>
      </c>
      <c r="G25" s="41">
        <f>125+325</f>
        <v>450</v>
      </c>
    </row>
    <row r="26" spans="1:7" x14ac:dyDescent="0.25">
      <c r="A26" s="34"/>
      <c r="B26" s="78" t="s">
        <v>32</v>
      </c>
      <c r="C26" s="23">
        <v>1000</v>
      </c>
      <c r="D26" s="24">
        <v>888.19</v>
      </c>
      <c r="E26" s="61">
        <v>1100</v>
      </c>
      <c r="F26" s="62">
        <v>441.64</v>
      </c>
      <c r="G26" s="40">
        <v>1100</v>
      </c>
    </row>
    <row r="27" spans="1:7" x14ac:dyDescent="0.25">
      <c r="A27" s="34"/>
      <c r="B27" s="77" t="s">
        <v>33</v>
      </c>
      <c r="C27" s="21">
        <f>75+325</f>
        <v>400</v>
      </c>
      <c r="D27" s="22">
        <f>211.5+301.43</f>
        <v>512.93000000000006</v>
      </c>
      <c r="E27" s="59">
        <f>400+325</f>
        <v>725</v>
      </c>
      <c r="F27" s="63"/>
      <c r="G27" s="41">
        <f>200+325</f>
        <v>525</v>
      </c>
    </row>
    <row r="28" spans="1:7" x14ac:dyDescent="0.25">
      <c r="A28" s="34"/>
      <c r="B28" s="78" t="s">
        <v>55</v>
      </c>
      <c r="C28" s="27">
        <f>125+400</f>
        <v>525</v>
      </c>
      <c r="D28" s="24"/>
      <c r="E28" s="61">
        <f>125+400</f>
        <v>525</v>
      </c>
      <c r="F28" s="62"/>
      <c r="G28" s="40">
        <f>125+400</f>
        <v>525</v>
      </c>
    </row>
    <row r="29" spans="1:7" s="5" customFormat="1" x14ac:dyDescent="0.25">
      <c r="A29" s="82"/>
      <c r="B29" s="83" t="s">
        <v>34</v>
      </c>
      <c r="C29" s="28"/>
      <c r="D29" s="29"/>
      <c r="E29" s="64"/>
      <c r="F29" s="65"/>
      <c r="G29" s="43">
        <v>380</v>
      </c>
    </row>
    <row r="30" spans="1:7" s="94" customFormat="1" x14ac:dyDescent="0.25">
      <c r="A30" s="82"/>
      <c r="B30" s="89" t="s">
        <v>59</v>
      </c>
      <c r="C30" s="90"/>
      <c r="D30" s="91"/>
      <c r="E30" s="92"/>
      <c r="F30" s="93"/>
      <c r="G30" s="88"/>
    </row>
    <row r="31" spans="1:7" s="5" customFormat="1" x14ac:dyDescent="0.25">
      <c r="A31" s="82"/>
      <c r="B31" s="95" t="s">
        <v>35</v>
      </c>
      <c r="C31" s="28"/>
      <c r="D31" s="29"/>
      <c r="E31" s="64">
        <v>0</v>
      </c>
      <c r="F31" s="65"/>
      <c r="G31" s="43"/>
    </row>
    <row r="32" spans="1:7" s="94" customFormat="1" x14ac:dyDescent="0.25">
      <c r="A32" s="82"/>
      <c r="B32" s="96" t="s">
        <v>36</v>
      </c>
      <c r="C32" s="90">
        <v>500</v>
      </c>
      <c r="D32" s="91">
        <v>467.5</v>
      </c>
      <c r="E32" s="92">
        <v>0</v>
      </c>
      <c r="F32" s="93"/>
      <c r="G32" s="88"/>
    </row>
    <row r="33" spans="1:7" s="5" customFormat="1" x14ac:dyDescent="0.25">
      <c r="A33" s="82"/>
      <c r="B33" s="83" t="s">
        <v>37</v>
      </c>
      <c r="C33" s="28">
        <v>25</v>
      </c>
      <c r="D33" s="29">
        <v>17.329999999999998</v>
      </c>
      <c r="E33" s="64">
        <v>25</v>
      </c>
      <c r="F33" s="65"/>
      <c r="G33" s="43">
        <v>25</v>
      </c>
    </row>
    <row r="34" spans="1:7" s="94" customFormat="1" x14ac:dyDescent="0.25">
      <c r="A34" s="82"/>
      <c r="B34" s="96" t="s">
        <v>38</v>
      </c>
      <c r="C34" s="90">
        <v>200</v>
      </c>
      <c r="D34" s="91"/>
      <c r="E34" s="92">
        <v>200</v>
      </c>
      <c r="F34" s="93"/>
      <c r="G34" s="88">
        <v>200</v>
      </c>
    </row>
    <row r="35" spans="1:7" x14ac:dyDescent="0.25">
      <c r="A35" s="34"/>
      <c r="B35" s="95" t="s">
        <v>39</v>
      </c>
      <c r="C35" s="28">
        <v>1400</v>
      </c>
      <c r="D35" s="29">
        <v>1400</v>
      </c>
      <c r="E35" s="64">
        <v>1400</v>
      </c>
      <c r="F35" s="65"/>
      <c r="G35" s="43">
        <v>1700</v>
      </c>
    </row>
    <row r="36" spans="1:7" s="94" customFormat="1" x14ac:dyDescent="0.25">
      <c r="A36" s="82"/>
      <c r="B36" s="89" t="s">
        <v>40</v>
      </c>
      <c r="C36" s="90">
        <v>700</v>
      </c>
      <c r="D36" s="91">
        <v>625.91999999999996</v>
      </c>
      <c r="E36" s="92">
        <v>750</v>
      </c>
      <c r="F36" s="93">
        <v>50</v>
      </c>
      <c r="G36" s="88">
        <v>750</v>
      </c>
    </row>
    <row r="37" spans="1:7" x14ac:dyDescent="0.25">
      <c r="A37" s="34"/>
      <c r="B37" s="95" t="s">
        <v>41</v>
      </c>
      <c r="C37" s="28">
        <v>400</v>
      </c>
      <c r="D37" s="29"/>
      <c r="E37" s="64">
        <v>800</v>
      </c>
      <c r="F37" s="65"/>
      <c r="G37" s="43">
        <v>800</v>
      </c>
    </row>
    <row r="38" spans="1:7" s="94" customFormat="1" x14ac:dyDescent="0.25">
      <c r="A38" s="82"/>
      <c r="B38" s="97" t="s">
        <v>42</v>
      </c>
      <c r="C38" s="98">
        <v>1500</v>
      </c>
      <c r="D38" s="99">
        <v>903.44</v>
      </c>
      <c r="E38" s="100">
        <v>1500</v>
      </c>
      <c r="F38" s="93"/>
      <c r="G38" s="88">
        <v>1200</v>
      </c>
    </row>
    <row r="39" spans="1:7" x14ac:dyDescent="0.25">
      <c r="A39" s="34"/>
      <c r="B39" s="101" t="s">
        <v>50</v>
      </c>
      <c r="C39" s="102"/>
      <c r="D39" s="103"/>
      <c r="E39" s="104"/>
      <c r="F39" s="65">
        <v>2000</v>
      </c>
      <c r="G39" s="43"/>
    </row>
    <row r="40" spans="1:7" s="94" customFormat="1" ht="15.75" thickBot="1" x14ac:dyDescent="0.3">
      <c r="A40" s="82"/>
      <c r="B40" s="96" t="s">
        <v>43</v>
      </c>
      <c r="C40" s="105">
        <v>300</v>
      </c>
      <c r="D40" s="106">
        <v>300</v>
      </c>
      <c r="E40" s="107">
        <v>300</v>
      </c>
      <c r="F40" s="108">
        <v>300</v>
      </c>
      <c r="G40" s="109">
        <v>300</v>
      </c>
    </row>
    <row r="41" spans="1:7" x14ac:dyDescent="0.25">
      <c r="A41" s="34"/>
      <c r="B41" s="84" t="s">
        <v>44</v>
      </c>
      <c r="C41" s="30">
        <f>SUM(C13:C40)</f>
        <v>13075</v>
      </c>
      <c r="D41" s="31">
        <f>SUM(D13:D40)</f>
        <v>9726.0700000000015</v>
      </c>
      <c r="E41" s="30">
        <f>SUM(E13:E40)</f>
        <v>14175</v>
      </c>
      <c r="F41" s="31">
        <f>SUM(F13:F40)</f>
        <v>3093.18</v>
      </c>
      <c r="G41" s="44">
        <f>SUM(G13:G40)</f>
        <v>13530</v>
      </c>
    </row>
    <row r="42" spans="1:7" x14ac:dyDescent="0.25">
      <c r="A42" s="34"/>
      <c r="B42" s="85" t="s">
        <v>45</v>
      </c>
      <c r="C42" s="32">
        <f>C11-C41</f>
        <v>0</v>
      </c>
      <c r="D42" s="33">
        <f>D11-D41</f>
        <v>2484.2699999999986</v>
      </c>
      <c r="E42" s="32">
        <f>E11-E41</f>
        <v>0</v>
      </c>
      <c r="F42" s="33">
        <f>F11-F41</f>
        <v>-265.45999999999958</v>
      </c>
      <c r="G42" s="45">
        <f>G11-G41</f>
        <v>0</v>
      </c>
    </row>
    <row r="43" spans="1:7" ht="17.25" x14ac:dyDescent="0.4">
      <c r="A43" s="34"/>
      <c r="B43" s="85"/>
      <c r="C43" s="34"/>
      <c r="D43" s="35"/>
      <c r="E43" s="34"/>
      <c r="F43" s="35"/>
      <c r="G43" s="46"/>
    </row>
    <row r="44" spans="1:7" ht="15.75" thickBot="1" x14ac:dyDescent="0.3">
      <c r="A44" s="36"/>
      <c r="B44" s="86" t="s">
        <v>60</v>
      </c>
      <c r="C44" s="36"/>
      <c r="D44" s="37">
        <v>13136.64</v>
      </c>
      <c r="E44" s="36"/>
      <c r="F44" s="37">
        <v>12871.18</v>
      </c>
      <c r="G44" s="47"/>
    </row>
  </sheetData>
  <mergeCells count="2">
    <mergeCell ref="C1:D1"/>
    <mergeCell ref="E1:F1"/>
  </mergeCells>
  <pageMargins left="0.7" right="0.7" top="1" bottom="0.75" header="0.3" footer="0.3"/>
  <pageSetup scale="89" orientation="portrait" r:id="rId1"/>
  <headerFooter>
    <oddHeader>&amp;CMAINE AREA AFG
BUDGET/ACTUAL AS OF AUGUST 31, 2020
2019-2021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workbookViewId="0">
      <selection activeCell="B1" sqref="B1"/>
    </sheetView>
  </sheetViews>
  <sheetFormatPr defaultColWidth="8.85546875" defaultRowHeight="15" x14ac:dyDescent="0.25"/>
  <cols>
    <col min="1" max="1" width="21.7109375" style="1" customWidth="1"/>
    <col min="2" max="2" width="68.140625" style="2" customWidth="1"/>
  </cols>
  <sheetData>
    <row r="1" spans="1:2" x14ac:dyDescent="0.25">
      <c r="A1" s="1" t="s">
        <v>56</v>
      </c>
      <c r="B1" s="2" t="s">
        <v>57</v>
      </c>
    </row>
    <row r="2" spans="1:2" ht="53.85" customHeight="1" x14ac:dyDescent="0.25">
      <c r="A2" s="1" t="s">
        <v>0</v>
      </c>
      <c r="B2" s="2" t="s">
        <v>1</v>
      </c>
    </row>
    <row r="3" spans="1:2" ht="61.7" customHeight="1" x14ac:dyDescent="0.25">
      <c r="A3" s="1" t="s">
        <v>2</v>
      </c>
      <c r="B3" s="2" t="s">
        <v>3</v>
      </c>
    </row>
    <row r="4" spans="1:2" ht="119.85" customHeight="1" x14ac:dyDescent="0.25">
      <c r="A4" s="1" t="s">
        <v>4</v>
      </c>
      <c r="B4" s="2" t="s">
        <v>46</v>
      </c>
    </row>
    <row r="5" spans="1:2" ht="42.75" x14ac:dyDescent="0.25">
      <c r="A5" s="1" t="s">
        <v>40</v>
      </c>
      <c r="B5" s="2" t="s">
        <v>49</v>
      </c>
    </row>
    <row r="6" spans="1:2" ht="43.35" customHeight="1" x14ac:dyDescent="0.25">
      <c r="A6" s="1" t="s">
        <v>5</v>
      </c>
      <c r="B6" s="2" t="s">
        <v>6</v>
      </c>
    </row>
    <row r="7" spans="1:2" ht="85.5" x14ac:dyDescent="0.25">
      <c r="A7" s="1" t="s">
        <v>7</v>
      </c>
      <c r="B7" s="2" t="s">
        <v>8</v>
      </c>
    </row>
    <row r="8" spans="1:2" ht="57" x14ac:dyDescent="0.25">
      <c r="A8" s="1" t="s">
        <v>47</v>
      </c>
      <c r="B8" s="2" t="s">
        <v>48</v>
      </c>
    </row>
    <row r="9" spans="1:2" ht="99.75" x14ac:dyDescent="0.25">
      <c r="A9" s="1" t="s">
        <v>58</v>
      </c>
      <c r="B9" s="2" t="s">
        <v>61</v>
      </c>
    </row>
  </sheetData>
  <pageMargins left="0.7" right="0.7" top="2" bottom="0.75" header="0.8" footer="0.3"/>
  <pageSetup orientation="portrait" r:id="rId1"/>
  <headerFooter>
    <oddHeader>&amp;C&amp;"Arial,Regular"&amp;12Notes to Accompany Maine Area Budget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Notes</vt:lpstr>
      <vt:lpstr>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dc:creator>
  <cp:lastModifiedBy>Carol Gammon</cp:lastModifiedBy>
  <cp:lastPrinted>2020-09-09T00:43:27Z</cp:lastPrinted>
  <dcterms:created xsi:type="dcterms:W3CDTF">2020-07-07T18:21:28Z</dcterms:created>
  <dcterms:modified xsi:type="dcterms:W3CDTF">2020-09-18T15:21:10Z</dcterms:modified>
</cp:coreProperties>
</file>