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5811f282f6bb08c/Documents/"/>
    </mc:Choice>
  </mc:AlternateContent>
  <xr:revisionPtr revIDLastSave="33" documentId="8_{342294CE-E699-442E-BAB2-0652EB466CF9}" xr6:coauthVersionLast="45" xr6:coauthVersionMax="45" xr10:uidLastSave="{FBE5F850-2839-4C8F-AB6F-10AA06E58682}"/>
  <bookViews>
    <workbookView xWindow="-120" yWindow="-120" windowWidth="20730" windowHeight="11160" xr2:uid="{7C92E7FE-E761-4E4B-9B6E-8E0388B57744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1" l="1"/>
  <c r="D30" i="1"/>
  <c r="B30" i="1"/>
  <c r="D29" i="1"/>
  <c r="C29" i="1"/>
  <c r="B29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C42" i="1" s="1"/>
  <c r="B16" i="1"/>
  <c r="D13" i="1"/>
  <c r="C13" i="1"/>
  <c r="B13" i="1"/>
  <c r="E8" i="1"/>
  <c r="E13" i="1" s="1"/>
  <c r="E43" i="1" s="1"/>
  <c r="D42" i="1" l="1"/>
  <c r="D43" i="1" s="1"/>
  <c r="B42" i="1"/>
  <c r="B43" i="1" s="1"/>
  <c r="C43" i="1"/>
</calcChain>
</file>

<file path=xl/sharedStrings.xml><?xml version="1.0" encoding="utf-8"?>
<sst xmlns="http://schemas.openxmlformats.org/spreadsheetml/2006/main" count="47" uniqueCount="45">
  <si>
    <t>BUDGET</t>
  </si>
  <si>
    <t>ACTUAL</t>
  </si>
  <si>
    <t>AWSC DONATIONS</t>
  </si>
  <si>
    <t>PAYPAL</t>
  </si>
  <si>
    <t>IN KIND DONATIONS</t>
  </si>
  <si>
    <t>MEMBER DONATION</t>
  </si>
  <si>
    <t>GROUP AND DISTRICT</t>
  </si>
  <si>
    <t>ASSEMBLY DONATIONS</t>
  </si>
  <si>
    <t>REFUNDS/OUTSTANDING LOAN</t>
  </si>
  <si>
    <t>AFG CONVENTION</t>
  </si>
  <si>
    <t>TOTAL INCOME</t>
  </si>
  <si>
    <t>AREA AAPP</t>
  </si>
  <si>
    <t>AREA DELEGATE</t>
  </si>
  <si>
    <t>AREA ALT. DELEGATE</t>
  </si>
  <si>
    <t>AREA CHAIR</t>
  </si>
  <si>
    <t>AREA SECRETARY</t>
  </si>
  <si>
    <t>AREA TREASURER</t>
  </si>
  <si>
    <t>ALATEEN COORD</t>
  </si>
  <si>
    <t>ARCHIVES COORD</t>
  </si>
  <si>
    <t>INSTITUTIONS COORD</t>
  </si>
  <si>
    <t>LITERATURE COORD</t>
  </si>
  <si>
    <t>PUBLIC OUTREACH COORD</t>
  </si>
  <si>
    <t>ROUND-UP COORD</t>
  </si>
  <si>
    <t>AIS COORD</t>
  </si>
  <si>
    <t>AIS - PHONE</t>
  </si>
  <si>
    <t>GROUP  RECORDS COORD</t>
  </si>
  <si>
    <t>MEMBERSHIP OUTREACH COORD</t>
  </si>
  <si>
    <t>PAST DELEGATE/ASSEMBLIES</t>
  </si>
  <si>
    <t>PAST DELEGATE / NERD</t>
  </si>
  <si>
    <t>BANK/ PAYPAL CHARGES</t>
  </si>
  <si>
    <t>ONE DAY ASSEMBLY</t>
  </si>
  <si>
    <t>OUR FAIR SHARE</t>
  </si>
  <si>
    <t>Room Rental</t>
  </si>
  <si>
    <t>ACTION GROUPS</t>
  </si>
  <si>
    <t>ROUND-UP EVENT COSTS</t>
  </si>
  <si>
    <t>WSO ANNUAL DONATION</t>
  </si>
  <si>
    <t>TOTAL EXPENSES</t>
  </si>
  <si>
    <t>Excess/(Deficit)</t>
  </si>
  <si>
    <t>Total Cash</t>
  </si>
  <si>
    <t>Maine Area</t>
  </si>
  <si>
    <t>Beginning balance</t>
  </si>
  <si>
    <t>Maine Area Treasurer's Report 2020</t>
  </si>
  <si>
    <t>AMPLE RESERVE</t>
  </si>
  <si>
    <t>Convention (one-time request)</t>
  </si>
  <si>
    <t>update 8/31/20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</si>
</sst>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44" fontId="0" fillId="0" borderId="4" xfId="0" applyNumberFormat="1" applyBorder="1" applyAlignment="1">
      <alignment horizontal="center" wrapText="1"/>
    </xf>
    <xf numFmtId="4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left" vertical="center"/>
    </xf>
    <xf numFmtId="44" fontId="3" fillId="0" borderId="7" xfId="0" applyNumberFormat="1" applyFont="1" applyBorder="1"/>
    <xf numFmtId="44" fontId="3" fillId="0" borderId="8" xfId="0" applyNumberFormat="1" applyFont="1" applyBorder="1"/>
    <xf numFmtId="44" fontId="0" fillId="0" borderId="9" xfId="0" applyNumberFormat="1" applyBorder="1" applyAlignment="1">
      <alignment vertical="center"/>
    </xf>
    <xf numFmtId="44" fontId="3" fillId="0" borderId="10" xfId="0" applyNumberFormat="1" applyFont="1" applyBorder="1"/>
    <xf numFmtId="0" fontId="0" fillId="0" borderId="11" xfId="0" applyBorder="1" applyAlignment="1">
      <alignment vertical="center"/>
    </xf>
    <xf numFmtId="44" fontId="3" fillId="0" borderId="12" xfId="0" applyNumberFormat="1" applyFont="1" applyBorder="1"/>
    <xf numFmtId="44" fontId="3" fillId="0" borderId="13" xfId="0" applyNumberFormat="1" applyFont="1" applyBorder="1"/>
    <xf numFmtId="44" fontId="0" fillId="0" borderId="14" xfId="0" applyNumberFormat="1" applyBorder="1" applyAlignment="1">
      <alignment vertical="center"/>
    </xf>
    <xf numFmtId="44" fontId="0" fillId="0" borderId="15" xfId="1" applyFont="1" applyBorder="1"/>
    <xf numFmtId="0" fontId="0" fillId="0" borderId="11" xfId="0" applyBorder="1" applyAlignment="1">
      <alignment horizontal="left" vertical="center"/>
    </xf>
    <xf numFmtId="44" fontId="0" fillId="0" borderId="15" xfId="0" applyNumberFormat="1" applyBorder="1"/>
    <xf numFmtId="44" fontId="0" fillId="0" borderId="12" xfId="0" applyNumberFormat="1" applyBorder="1" applyAlignment="1">
      <alignment horizontal="center" vertical="center"/>
    </xf>
    <xf numFmtId="44" fontId="0" fillId="0" borderId="13" xfId="0" applyNumberFormat="1" applyBorder="1" applyAlignment="1">
      <alignment horizontal="center" vertical="center"/>
    </xf>
    <xf numFmtId="44" fontId="3" fillId="0" borderId="16" xfId="0" applyNumberFormat="1" applyFont="1" applyBorder="1"/>
    <xf numFmtId="44" fontId="3" fillId="0" borderId="17" xfId="0" applyNumberFormat="1" applyFont="1" applyBorder="1"/>
    <xf numFmtId="44" fontId="0" fillId="0" borderId="18" xfId="0" applyNumberFormat="1" applyBorder="1" applyAlignment="1">
      <alignment vertical="center"/>
    </xf>
    <xf numFmtId="0" fontId="2" fillId="0" borderId="0" xfId="0" applyFont="1" applyAlignment="1">
      <alignment horizontal="left"/>
    </xf>
    <xf numFmtId="44" fontId="2" fillId="0" borderId="0" xfId="0" applyNumberFormat="1" applyFont="1"/>
    <xf numFmtId="0" fontId="3" fillId="0" borderId="19" xfId="0" applyFont="1" applyBorder="1"/>
    <xf numFmtId="44" fontId="0" fillId="0" borderId="20" xfId="0" applyNumberFormat="1" applyBorder="1" applyAlignment="1">
      <alignment horizontal="center" vertical="center" wrapText="1"/>
    </xf>
    <xf numFmtId="44" fontId="0" fillId="0" borderId="20" xfId="0" applyNumberFormat="1" applyBorder="1" applyAlignment="1">
      <alignment wrapText="1"/>
    </xf>
    <xf numFmtId="0" fontId="0" fillId="0" borderId="6" xfId="0" applyBorder="1" applyAlignment="1">
      <alignment horizontal="left"/>
    </xf>
    <xf numFmtId="44" fontId="0" fillId="0" borderId="21" xfId="0" applyNumberFormat="1" applyBorder="1" applyAlignment="1">
      <alignment horizontal="center"/>
    </xf>
    <xf numFmtId="44" fontId="0" fillId="0" borderId="14" xfId="0" applyNumberFormat="1" applyBorder="1" applyAlignment="1">
      <alignment horizontal="center"/>
    </xf>
    <xf numFmtId="44" fontId="0" fillId="0" borderId="22" xfId="0" applyNumberFormat="1" applyBorder="1"/>
    <xf numFmtId="44" fontId="4" fillId="0" borderId="14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left"/>
    </xf>
    <xf numFmtId="44" fontId="0" fillId="0" borderId="14" xfId="0" applyNumberFormat="1" applyBorder="1"/>
    <xf numFmtId="0" fontId="0" fillId="0" borderId="1" xfId="0" applyBorder="1" applyAlignment="1">
      <alignment horizontal="left"/>
    </xf>
    <xf numFmtId="0" fontId="5" fillId="0" borderId="11" xfId="0" applyFont="1" applyBorder="1" applyAlignment="1">
      <alignment horizontal="left"/>
    </xf>
    <xf numFmtId="44" fontId="5" fillId="0" borderId="21" xfId="0" applyNumberFormat="1" applyFont="1" applyBorder="1" applyAlignment="1">
      <alignment horizontal="center"/>
    </xf>
    <xf numFmtId="44" fontId="5" fillId="0" borderId="14" xfId="0" applyNumberFormat="1" applyFont="1" applyBorder="1" applyAlignment="1">
      <alignment horizontal="center"/>
    </xf>
    <xf numFmtId="44" fontId="5" fillId="0" borderId="22" xfId="0" applyNumberFormat="1" applyFont="1" applyBorder="1"/>
    <xf numFmtId="44" fontId="0" fillId="0" borderId="12" xfId="0" applyNumberFormat="1" applyBorder="1" applyAlignment="1">
      <alignment horizontal="center"/>
    </xf>
    <xf numFmtId="44" fontId="0" fillId="0" borderId="22" xfId="0" applyNumberFormat="1" applyBorder="1" applyAlignment="1">
      <alignment horizontal="center"/>
    </xf>
    <xf numFmtId="44" fontId="0" fillId="0" borderId="22" xfId="0" applyNumberFormat="1" applyBorder="1" applyAlignment="1">
      <alignment horizontal="center" vertical="center"/>
    </xf>
    <xf numFmtId="44" fontId="0" fillId="0" borderId="22" xfId="0" applyNumberFormat="1" applyBorder="1" applyAlignment="1">
      <alignment vertical="center"/>
    </xf>
    <xf numFmtId="44" fontId="0" fillId="0" borderId="7" xfId="0" applyNumberFormat="1" applyBorder="1" applyAlignment="1">
      <alignment horizontal="center" vertical="center"/>
    </xf>
    <xf numFmtId="44" fontId="0" fillId="0" borderId="20" xfId="0" applyNumberFormat="1" applyBorder="1" applyAlignment="1">
      <alignment horizontal="center" vertical="center"/>
    </xf>
    <xf numFmtId="44" fontId="0" fillId="0" borderId="20" xfId="0" applyNumberFormat="1" applyBorder="1" applyAlignment="1">
      <alignment vertical="center"/>
    </xf>
    <xf numFmtId="44" fontId="0" fillId="0" borderId="23" xfId="0" applyNumberFormat="1" applyBorder="1" applyAlignment="1">
      <alignment horizontal="center"/>
    </xf>
    <xf numFmtId="44" fontId="0" fillId="0" borderId="4" xfId="0" applyNumberFormat="1" applyBorder="1" applyAlignment="1">
      <alignment horizontal="center"/>
    </xf>
    <xf numFmtId="44" fontId="0" fillId="0" borderId="4" xfId="0" applyNumberFormat="1" applyBorder="1"/>
    <xf numFmtId="44" fontId="0" fillId="0" borderId="24" xfId="0" applyNumberFormat="1" applyBorder="1"/>
    <xf numFmtId="0" fontId="6" fillId="0" borderId="0" xfId="0" applyFont="1" applyAlignment="1">
      <alignment horizontal="left"/>
    </xf>
    <xf numFmtId="44" fontId="2" fillId="0" borderId="25" xfId="0" applyNumberFormat="1" applyFont="1" applyBorder="1"/>
    <xf numFmtId="44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Fill="1" applyBorder="1" applyAlignment="1"/>
    <xf numFmtId="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r%20carol2020c%20alphebet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2020 Expenses"/>
      <sheetName val="2020 Income"/>
      <sheetName val="PROPOSED BUDGET"/>
      <sheetName val="treasurer notes"/>
    </sheetNames>
    <sheetDataSet>
      <sheetData sheetId="0"/>
      <sheetData sheetId="1"/>
      <sheetData sheetId="2">
        <row r="124">
          <cell r="F124">
            <v>0</v>
          </cell>
        </row>
        <row r="125">
          <cell r="E125"/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F068F-9850-4CE5-8325-0C63824C55D3}">
  <dimension ref="A1:E52"/>
  <sheetViews>
    <sheetView tabSelected="1" workbookViewId="0">
      <selection activeCell="A48" sqref="A48"/>
    </sheetView>
  </sheetViews>
  <sheetFormatPr defaultRowHeight="15" x14ac:dyDescent="0.25"/>
  <cols>
    <col min="1" max="1" width="33.85546875" bestFit="1" customWidth="1"/>
    <col min="2" max="5" width="11.5703125" bestFit="1" customWidth="1"/>
  </cols>
  <sheetData>
    <row r="1" spans="1:5" x14ac:dyDescent="0.25">
      <c r="A1" s="61" t="s">
        <v>41</v>
      </c>
      <c r="B1" s="61"/>
      <c r="C1" s="61"/>
      <c r="D1" s="61"/>
      <c r="E1" s="61"/>
    </row>
    <row r="2" spans="1:5" x14ac:dyDescent="0.25">
      <c r="A2" s="55" t="s">
        <v>39</v>
      </c>
      <c r="B2" s="60">
        <v>2019</v>
      </c>
      <c r="C2" s="60"/>
      <c r="D2" s="60">
        <v>2020</v>
      </c>
      <c r="E2" s="60"/>
    </row>
    <row r="3" spans="1:5" x14ac:dyDescent="0.25">
      <c r="A3" s="1" t="s">
        <v>40</v>
      </c>
      <c r="B3" s="57"/>
      <c r="C3" s="58">
        <v>10652.37</v>
      </c>
      <c r="D3" s="59"/>
      <c r="E3" s="58">
        <v>13136.64</v>
      </c>
    </row>
    <row r="4" spans="1:5" ht="15.75" thickBot="1" x14ac:dyDescent="0.3">
      <c r="A4" s="2"/>
      <c r="B4" s="3" t="s">
        <v>0</v>
      </c>
      <c r="C4" s="4" t="s">
        <v>1</v>
      </c>
      <c r="D4" s="5" t="s">
        <v>0</v>
      </c>
      <c r="E4" s="6" t="s">
        <v>1</v>
      </c>
    </row>
    <row r="5" spans="1:5" x14ac:dyDescent="0.25">
      <c r="A5" s="7" t="s">
        <v>2</v>
      </c>
      <c r="B5" s="8">
        <v>150</v>
      </c>
      <c r="C5" s="9">
        <v>205</v>
      </c>
      <c r="D5" s="10">
        <v>150</v>
      </c>
      <c r="E5" s="11">
        <v>50</v>
      </c>
    </row>
    <row r="6" spans="1:5" x14ac:dyDescent="0.25">
      <c r="A6" s="12" t="s">
        <v>3</v>
      </c>
      <c r="B6" s="13"/>
      <c r="C6" s="14"/>
      <c r="D6" s="15">
        <v>0</v>
      </c>
      <c r="E6" s="16">
        <v>287.05</v>
      </c>
    </row>
    <row r="7" spans="1:5" x14ac:dyDescent="0.25">
      <c r="A7" s="17" t="s">
        <v>4</v>
      </c>
      <c r="B7" s="13"/>
      <c r="C7" s="14">
        <v>404.38</v>
      </c>
      <c r="D7" s="15"/>
      <c r="E7" s="18"/>
    </row>
    <row r="8" spans="1:5" x14ac:dyDescent="0.25">
      <c r="A8" s="17" t="s">
        <v>5</v>
      </c>
      <c r="B8" s="19">
        <v>155</v>
      </c>
      <c r="C8" s="20">
        <v>318.29000000000002</v>
      </c>
      <c r="D8" s="15">
        <v>155</v>
      </c>
      <c r="E8" s="16">
        <f>'[1]2020 Income'!E125</f>
        <v>0</v>
      </c>
    </row>
    <row r="9" spans="1:5" x14ac:dyDescent="0.25">
      <c r="A9" s="17" t="s">
        <v>6</v>
      </c>
      <c r="B9" s="13">
        <v>12295</v>
      </c>
      <c r="C9" s="14">
        <v>7352.78</v>
      </c>
      <c r="D9" s="15">
        <v>13395</v>
      </c>
      <c r="E9" s="16">
        <v>2360.04</v>
      </c>
    </row>
    <row r="10" spans="1:5" x14ac:dyDescent="0.25">
      <c r="A10" s="17" t="s">
        <v>7</v>
      </c>
      <c r="B10" s="13">
        <v>475</v>
      </c>
      <c r="C10" s="14">
        <v>524.25</v>
      </c>
      <c r="D10" s="15">
        <v>475</v>
      </c>
      <c r="E10" s="16"/>
    </row>
    <row r="11" spans="1:5" x14ac:dyDescent="0.25">
      <c r="A11" s="17" t="s">
        <v>8</v>
      </c>
      <c r="B11" s="13"/>
      <c r="C11" s="14">
        <v>1250</v>
      </c>
      <c r="D11" s="15"/>
      <c r="E11" s="16">
        <v>130.63</v>
      </c>
    </row>
    <row r="12" spans="1:5" x14ac:dyDescent="0.25">
      <c r="A12" s="17" t="s">
        <v>9</v>
      </c>
      <c r="B12" s="21"/>
      <c r="C12" s="22">
        <v>2155.64</v>
      </c>
      <c r="D12" s="23"/>
      <c r="E12" s="18"/>
    </row>
    <row r="13" spans="1:5" x14ac:dyDescent="0.25">
      <c r="A13" s="24" t="s">
        <v>10</v>
      </c>
      <c r="B13" s="25">
        <f>SUM(B5:B12)</f>
        <v>13075</v>
      </c>
      <c r="C13" s="25">
        <f>SUM(C5:C12)</f>
        <v>12210.34</v>
      </c>
      <c r="D13" s="25">
        <f>SUM(D5:D12)</f>
        <v>14175</v>
      </c>
      <c r="E13" s="25">
        <f>SUM(E5:E12)</f>
        <v>2827.7200000000003</v>
      </c>
    </row>
    <row r="14" spans="1:5" x14ac:dyDescent="0.25">
      <c r="A14" s="2"/>
      <c r="B14" s="26"/>
      <c r="C14" s="26"/>
      <c r="D14" s="27"/>
      <c r="E14" s="28"/>
    </row>
    <row r="15" spans="1:5" ht="15.75" x14ac:dyDescent="0.25">
      <c r="A15" s="29" t="s">
        <v>11</v>
      </c>
      <c r="B15" s="30">
        <v>75</v>
      </c>
      <c r="C15" s="31"/>
      <c r="D15" s="32">
        <v>75</v>
      </c>
      <c r="E15" s="33"/>
    </row>
    <row r="16" spans="1:5" x14ac:dyDescent="0.25">
      <c r="A16" s="34" t="s">
        <v>12</v>
      </c>
      <c r="B16" s="30">
        <f>150+200+325+500</f>
        <v>1175</v>
      </c>
      <c r="C16" s="31">
        <f>128.83+185.22+280+484</f>
        <v>1078.05</v>
      </c>
      <c r="D16" s="32">
        <f>150+200+325+1200</f>
        <v>1875</v>
      </c>
      <c r="E16" s="35"/>
    </row>
    <row r="17" spans="1:5" x14ac:dyDescent="0.25">
      <c r="A17" s="34" t="s">
        <v>13</v>
      </c>
      <c r="B17" s="30">
        <f>75+325</f>
        <v>400</v>
      </c>
      <c r="C17" s="31">
        <f>20+85</f>
        <v>105</v>
      </c>
      <c r="D17" s="32">
        <f>75+325</f>
        <v>400</v>
      </c>
      <c r="E17" s="35"/>
    </row>
    <row r="18" spans="1:5" x14ac:dyDescent="0.25">
      <c r="A18" s="36" t="s">
        <v>14</v>
      </c>
      <c r="B18" s="30">
        <f>75+325</f>
        <v>400</v>
      </c>
      <c r="C18" s="31">
        <f>110.68+271.43</f>
        <v>382.11</v>
      </c>
      <c r="D18" s="32">
        <f>75+325</f>
        <v>400</v>
      </c>
      <c r="E18" s="35"/>
    </row>
    <row r="19" spans="1:5" x14ac:dyDescent="0.25">
      <c r="A19" s="34" t="s">
        <v>15</v>
      </c>
      <c r="B19" s="30">
        <f>225+325</f>
        <v>550</v>
      </c>
      <c r="C19" s="31">
        <f>30+230.63</f>
        <v>260.63</v>
      </c>
      <c r="D19" s="32">
        <f>225+325</f>
        <v>550</v>
      </c>
      <c r="E19" s="35">
        <v>160</v>
      </c>
    </row>
    <row r="20" spans="1:5" x14ac:dyDescent="0.25">
      <c r="A20" s="36" t="s">
        <v>16</v>
      </c>
      <c r="B20" s="30">
        <f>175+325</f>
        <v>500</v>
      </c>
      <c r="C20" s="31">
        <f>160.66+332.33</f>
        <v>492.99</v>
      </c>
      <c r="D20" s="32">
        <f>200+325</f>
        <v>525</v>
      </c>
      <c r="E20" s="35">
        <v>120.15</v>
      </c>
    </row>
    <row r="21" spans="1:5" x14ac:dyDescent="0.25">
      <c r="A21" s="34" t="s">
        <v>17</v>
      </c>
      <c r="B21" s="30">
        <f>75+325</f>
        <v>400</v>
      </c>
      <c r="C21" s="31">
        <f>235+248.77</f>
        <v>483.77</v>
      </c>
      <c r="D21" s="32">
        <f>75+325</f>
        <v>400</v>
      </c>
      <c r="E21" s="35"/>
    </row>
    <row r="22" spans="1:5" x14ac:dyDescent="0.25">
      <c r="A22" s="36" t="s">
        <v>18</v>
      </c>
      <c r="B22" s="30">
        <f>75+325</f>
        <v>400</v>
      </c>
      <c r="C22" s="31">
        <f>102.63+168.8</f>
        <v>271.43</v>
      </c>
      <c r="D22" s="32">
        <f>75+325</f>
        <v>400</v>
      </c>
      <c r="E22" s="35"/>
    </row>
    <row r="23" spans="1:5" x14ac:dyDescent="0.25">
      <c r="A23" s="36" t="s">
        <v>19</v>
      </c>
      <c r="B23" s="30">
        <f>125+325</f>
        <v>450</v>
      </c>
      <c r="C23" s="31"/>
      <c r="D23" s="32">
        <f>125+325</f>
        <v>450</v>
      </c>
      <c r="E23" s="35"/>
    </row>
    <row r="24" spans="1:5" x14ac:dyDescent="0.25">
      <c r="A24" s="34" t="s">
        <v>20</v>
      </c>
      <c r="B24" s="30">
        <f>175+325</f>
        <v>500</v>
      </c>
      <c r="C24" s="31">
        <f>91+364.43</f>
        <v>455.43</v>
      </c>
      <c r="D24" s="32">
        <f>175+325</f>
        <v>500</v>
      </c>
      <c r="E24" s="35"/>
    </row>
    <row r="25" spans="1:5" x14ac:dyDescent="0.25">
      <c r="A25" s="37" t="s">
        <v>21</v>
      </c>
      <c r="B25" s="38">
        <f>75+325</f>
        <v>400</v>
      </c>
      <c r="C25" s="39">
        <f>223.99+76.22</f>
        <v>300.21000000000004</v>
      </c>
      <c r="D25" s="40">
        <f>75+325</f>
        <v>400</v>
      </c>
      <c r="E25" s="35"/>
    </row>
    <row r="26" spans="1:5" x14ac:dyDescent="0.25">
      <c r="A26" s="34" t="s">
        <v>22</v>
      </c>
      <c r="B26" s="30">
        <f>100+325</f>
        <v>425</v>
      </c>
      <c r="C26" s="31">
        <f>292.33</f>
        <v>292.33</v>
      </c>
      <c r="D26" s="32">
        <f>100+325</f>
        <v>425</v>
      </c>
      <c r="E26" s="35"/>
    </row>
    <row r="27" spans="1:5" x14ac:dyDescent="0.25">
      <c r="A27" s="36" t="s">
        <v>23</v>
      </c>
      <c r="B27" s="30">
        <f>125+325</f>
        <v>450</v>
      </c>
      <c r="C27" s="31">
        <f>122+366.81</f>
        <v>488.81</v>
      </c>
      <c r="D27" s="40">
        <f>125+325</f>
        <v>450</v>
      </c>
      <c r="E27" s="35">
        <v>21.39</v>
      </c>
    </row>
    <row r="28" spans="1:5" x14ac:dyDescent="0.25">
      <c r="A28" s="34" t="s">
        <v>24</v>
      </c>
      <c r="B28" s="30">
        <v>1000</v>
      </c>
      <c r="C28" s="31">
        <v>888.19</v>
      </c>
      <c r="D28" s="32">
        <v>1100</v>
      </c>
      <c r="E28" s="35">
        <v>441.64</v>
      </c>
    </row>
    <row r="29" spans="1:5" x14ac:dyDescent="0.25">
      <c r="A29" s="34" t="s">
        <v>25</v>
      </c>
      <c r="B29" s="30">
        <f>75+325</f>
        <v>400</v>
      </c>
      <c r="C29" s="31">
        <f>211.5+301.43</f>
        <v>512.93000000000006</v>
      </c>
      <c r="D29" s="32">
        <f>400+325</f>
        <v>725</v>
      </c>
      <c r="E29" s="35"/>
    </row>
    <row r="30" spans="1:5" x14ac:dyDescent="0.25">
      <c r="A30" s="34" t="s">
        <v>26</v>
      </c>
      <c r="B30" s="41">
        <f>125+400</f>
        <v>525</v>
      </c>
      <c r="C30" s="42"/>
      <c r="D30" s="32">
        <f>125+400</f>
        <v>525</v>
      </c>
      <c r="E30" s="35"/>
    </row>
    <row r="31" spans="1:5" x14ac:dyDescent="0.25">
      <c r="A31" s="36" t="s">
        <v>42</v>
      </c>
      <c r="B31" s="30"/>
      <c r="C31" s="31"/>
      <c r="D31" s="32"/>
      <c r="E31" s="35"/>
    </row>
    <row r="32" spans="1:5" x14ac:dyDescent="0.25">
      <c r="A32" s="34" t="s">
        <v>27</v>
      </c>
      <c r="B32" s="30"/>
      <c r="C32" s="31"/>
      <c r="D32" s="32">
        <v>0</v>
      </c>
      <c r="E32" s="35"/>
    </row>
    <row r="33" spans="1:5" x14ac:dyDescent="0.25">
      <c r="A33" s="34" t="s">
        <v>28</v>
      </c>
      <c r="B33" s="30">
        <v>500</v>
      </c>
      <c r="C33" s="31">
        <v>467.5</v>
      </c>
      <c r="D33" s="32">
        <v>0</v>
      </c>
      <c r="E33" s="35"/>
    </row>
    <row r="34" spans="1:5" x14ac:dyDescent="0.25">
      <c r="A34" s="36" t="s">
        <v>29</v>
      </c>
      <c r="B34" s="30">
        <v>25</v>
      </c>
      <c r="C34" s="31">
        <v>17.329999999999998</v>
      </c>
      <c r="D34" s="32">
        <v>25</v>
      </c>
      <c r="E34" s="35"/>
    </row>
    <row r="35" spans="1:5" x14ac:dyDescent="0.25">
      <c r="A35" s="34" t="s">
        <v>30</v>
      </c>
      <c r="B35" s="30">
        <v>200</v>
      </c>
      <c r="C35" s="31"/>
      <c r="D35" s="32">
        <v>200</v>
      </c>
      <c r="E35" s="35"/>
    </row>
    <row r="36" spans="1:5" x14ac:dyDescent="0.25">
      <c r="A36" s="34" t="s">
        <v>31</v>
      </c>
      <c r="B36" s="30">
        <v>1400</v>
      </c>
      <c r="C36" s="31">
        <v>1400</v>
      </c>
      <c r="D36" s="32">
        <v>1400</v>
      </c>
      <c r="E36" s="35"/>
    </row>
    <row r="37" spans="1:5" x14ac:dyDescent="0.25">
      <c r="A37" s="36" t="s">
        <v>32</v>
      </c>
      <c r="B37" s="30">
        <v>700</v>
      </c>
      <c r="C37" s="31">
        <v>625.91999999999996</v>
      </c>
      <c r="D37" s="32">
        <v>750</v>
      </c>
      <c r="E37" s="35">
        <v>50</v>
      </c>
    </row>
    <row r="38" spans="1:5" x14ac:dyDescent="0.25">
      <c r="A38" s="34" t="s">
        <v>33</v>
      </c>
      <c r="B38" s="30">
        <v>400</v>
      </c>
      <c r="C38" s="31"/>
      <c r="D38" s="32">
        <v>800</v>
      </c>
      <c r="E38" s="35"/>
    </row>
    <row r="39" spans="1:5" x14ac:dyDescent="0.25">
      <c r="A39" s="17" t="s">
        <v>34</v>
      </c>
      <c r="B39" s="19">
        <v>1500</v>
      </c>
      <c r="C39" s="43">
        <v>903.44</v>
      </c>
      <c r="D39" s="44">
        <v>1500</v>
      </c>
      <c r="E39" s="35"/>
    </row>
    <row r="40" spans="1:5" x14ac:dyDescent="0.25">
      <c r="A40" s="17" t="s">
        <v>43</v>
      </c>
      <c r="B40" s="45"/>
      <c r="C40" s="46"/>
      <c r="D40" s="47"/>
      <c r="E40" s="35">
        <v>2000</v>
      </c>
    </row>
    <row r="41" spans="1:5" ht="15.75" thickBot="1" x14ac:dyDescent="0.3">
      <c r="A41" s="34" t="s">
        <v>35</v>
      </c>
      <c r="B41" s="48">
        <v>300</v>
      </c>
      <c r="C41" s="49">
        <v>300</v>
      </c>
      <c r="D41" s="50">
        <v>300</v>
      </c>
      <c r="E41" s="51">
        <v>300</v>
      </c>
    </row>
    <row r="42" spans="1:5" x14ac:dyDescent="0.25">
      <c r="A42" s="52" t="s">
        <v>36</v>
      </c>
      <c r="B42" s="53">
        <f>SUM(B15:B41)</f>
        <v>13075</v>
      </c>
      <c r="C42" s="53">
        <f>SUM(C15:C41)</f>
        <v>9726.0700000000015</v>
      </c>
      <c r="D42" s="53">
        <f>SUM(D15:D41)</f>
        <v>14175</v>
      </c>
      <c r="E42" s="53">
        <f>SUM(E15:E41)</f>
        <v>3093.18</v>
      </c>
    </row>
    <row r="43" spans="1:5" x14ac:dyDescent="0.25">
      <c r="A43" s="2" t="s">
        <v>37</v>
      </c>
      <c r="B43" s="54">
        <f>B13-B42</f>
        <v>0</v>
      </c>
      <c r="C43" s="54">
        <f>C13-C42</f>
        <v>2484.2699999999986</v>
      </c>
      <c r="D43" s="54">
        <f>D13-D42</f>
        <v>0</v>
      </c>
      <c r="E43" s="54">
        <f>E13-E42</f>
        <v>-265.45999999999958</v>
      </c>
    </row>
    <row r="45" spans="1:5" x14ac:dyDescent="0.25">
      <c r="A45" t="s">
        <v>38</v>
      </c>
      <c r="C45" s="54">
        <v>13136.64</v>
      </c>
      <c r="E45" s="54">
        <v>12871.18</v>
      </c>
    </row>
    <row r="47" spans="1:5" x14ac:dyDescent="0.25">
      <c r="A47" t="s">
        <v>44</v>
      </c>
    </row>
    <row r="52" spans="5:5" x14ac:dyDescent="0.25">
      <c r="E52" s="56"/>
    </row>
  </sheetData>
  <mergeCells count="3">
    <mergeCell ref="B2:C2"/>
    <mergeCell ref="D2:E2"/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Gammon</dc:creator>
  <cp:lastModifiedBy>Carol Gammon</cp:lastModifiedBy>
  <dcterms:created xsi:type="dcterms:W3CDTF">2020-09-08T20:10:28Z</dcterms:created>
  <dcterms:modified xsi:type="dcterms:W3CDTF">2020-09-09T14:35:55Z</dcterms:modified>
</cp:coreProperties>
</file>